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DEOB\PASTAS PARTICULARES\Celso.cgo\SPDA Ed. Sede - 2015 - Projeto Básico 012015\Anexos - SPDA Ed Sede 12-05-2014\"/>
    </mc:Choice>
  </mc:AlternateContent>
  <bookViews>
    <workbookView xWindow="0" yWindow="0" windowWidth="28800" windowHeight="13020"/>
  </bookViews>
  <sheets>
    <sheet name="CAIXA" sheetId="1" r:id="rId1"/>
    <sheet name="BDI" sheetId="2" r:id="rId2"/>
    <sheet name="PLANILHA ORÇAMENTÁRIA" sheetId="4" r:id="rId3"/>
    <sheet name="ACORDÃO TCU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H13" i="2"/>
  <c r="H18" i="2" l="1"/>
  <c r="J6" i="1" s="1"/>
  <c r="G6" i="1"/>
  <c r="H6" i="1" s="1"/>
  <c r="O15" i="1"/>
  <c r="Q15" i="1" s="1"/>
  <c r="O14" i="1"/>
  <c r="Q14" i="1" s="1"/>
  <c r="O13" i="1"/>
  <c r="Q13" i="1" s="1"/>
  <c r="O12" i="1"/>
  <c r="Q12" i="1" s="1"/>
  <c r="P17" i="1" s="1"/>
  <c r="I6" i="1" l="1"/>
  <c r="H30" i="4" s="1"/>
  <c r="G11" i="4" l="1"/>
  <c r="G20" i="4"/>
  <c r="G7" i="4"/>
  <c r="G16" i="4"/>
  <c r="G24" i="4"/>
  <c r="K6" i="1"/>
  <c r="L6" i="1" s="1"/>
  <c r="H32" i="4" s="1"/>
  <c r="H20" i="4" l="1"/>
  <c r="H7" i="4"/>
  <c r="H31" i="4"/>
  <c r="H16" i="4"/>
  <c r="H24" i="4"/>
  <c r="H11" i="4"/>
</calcChain>
</file>

<file path=xl/sharedStrings.xml><?xml version="1.0" encoding="utf-8"?>
<sst xmlns="http://schemas.openxmlformats.org/spreadsheetml/2006/main" count="119" uniqueCount="106">
  <si>
    <t>IR</t>
  </si>
  <si>
    <t>CUB</t>
  </si>
  <si>
    <t>Tipo</t>
  </si>
  <si>
    <t>VUR</t>
  </si>
  <si>
    <t>VALOR</t>
  </si>
  <si>
    <t>CAIXA</t>
  </si>
  <si>
    <t>[R$]</t>
  </si>
  <si>
    <t>PROJETO</t>
  </si>
  <si>
    <t>FATOR</t>
  </si>
  <si>
    <t>ÁREA</t>
  </si>
  <si>
    <t>&lt;300</t>
  </si>
  <si>
    <t>&lt;800</t>
  </si>
  <si>
    <t>&lt;1800</t>
  </si>
  <si>
    <t>&gt;1800</t>
  </si>
  <si>
    <t>ÁREA EFETIVA</t>
  </si>
  <si>
    <t>POND</t>
  </si>
  <si>
    <t>ESPECIALIDADE</t>
  </si>
  <si>
    <t>[R$/m2]</t>
  </si>
  <si>
    <t>ÁREA CONSIDERADA</t>
  </si>
  <si>
    <t>CUB SINDUSCON-DF</t>
  </si>
  <si>
    <t>SÍMBOLO</t>
  </si>
  <si>
    <t>A</t>
  </si>
  <si>
    <t>B</t>
  </si>
  <si>
    <t>C</t>
  </si>
  <si>
    <t>D</t>
  </si>
  <si>
    <t>E</t>
  </si>
  <si>
    <t>ADMINISTRAÇÃO CENTRAL</t>
  </si>
  <si>
    <t>DESPESAS FINANCEIRAS</t>
  </si>
  <si>
    <t>SEGUROS, RISCOS E GARANTIAS</t>
  </si>
  <si>
    <t>TAXA DE TRIBUTOS (IMPOSTOS)</t>
  </si>
  <si>
    <t>DESCRIÇÃO</t>
  </si>
  <si>
    <t>TAXA [%]</t>
  </si>
  <si>
    <t>BDI</t>
  </si>
  <si>
    <t>BONIFICAÇÃO E DESPESAS INDIRETAS</t>
  </si>
  <si>
    <t>(1-E)</t>
  </si>
  <si>
    <r>
      <t>BDI=</t>
    </r>
    <r>
      <rPr>
        <u/>
        <sz val="11"/>
        <color theme="1"/>
        <rFont val="Calibri"/>
        <family val="2"/>
        <scheme val="minor"/>
      </rPr>
      <t>(1+A)(1+B)(1+C)(1+D)</t>
    </r>
  </si>
  <si>
    <t>O VALOR DAS VARIÁVEIS DO BDI ESTÁ DE ACORDO COM O</t>
  </si>
  <si>
    <t>DE CONTAS DA UNIÃO -TCU.</t>
  </si>
  <si>
    <t>CALCULO DA BONIFICAÇÃO E DESPESAS INDIRETAS</t>
  </si>
  <si>
    <t>MÉTODO DE ORÇAMENTO DE PROJETO CAIXA</t>
  </si>
  <si>
    <t>CALCULO DA ÁREA EFETIVA DA CAIXA -CEF</t>
  </si>
  <si>
    <t>BONIFICAÇÕES, HONORÁRIOS, LUCRO</t>
  </si>
  <si>
    <t>PIS/PASEP</t>
  </si>
  <si>
    <t>COFINS</t>
  </si>
  <si>
    <t>ISS</t>
  </si>
  <si>
    <t>CPMF (VETADO)</t>
  </si>
  <si>
    <t>e1</t>
  </si>
  <si>
    <t>e2</t>
  </si>
  <si>
    <t>e3</t>
  </si>
  <si>
    <t>e4</t>
  </si>
  <si>
    <t>SEGURO</t>
  </si>
  <si>
    <t>RISCO</t>
  </si>
  <si>
    <t>GARANTIA</t>
  </si>
  <si>
    <t>c1</t>
  </si>
  <si>
    <t>c2</t>
  </si>
  <si>
    <t>c3</t>
  </si>
  <si>
    <t>Garantia</t>
  </si>
  <si>
    <t>PIS</t>
  </si>
  <si>
    <t>CPMF</t>
  </si>
  <si>
    <t>Risco</t>
  </si>
  <si>
    <t>Despesas Financeir.</t>
  </si>
  <si>
    <t>Adm. Central</t>
  </si>
  <si>
    <t>Lucro</t>
  </si>
  <si>
    <t>Tributos</t>
  </si>
  <si>
    <t>MÍNIMO</t>
  </si>
  <si>
    <t>MÁXIMO</t>
  </si>
  <si>
    <t>ITEN 9.2, ACORDÃO 325/2007 TCU</t>
  </si>
  <si>
    <t>ACORDÃO NÚMERO 2.369/2011 E O 325/2007 DO TRIBUNAL</t>
  </si>
  <si>
    <t>Diretrizes para linhas de transmissão</t>
  </si>
  <si>
    <t>C=c1+c2+c3   E=e1+e2+e3+e4</t>
  </si>
  <si>
    <t xml:space="preserve">                PLANILHA ORÇAMENTÁRIA     </t>
  </si>
  <si>
    <t>SUBTOTAL</t>
  </si>
  <si>
    <t>DISCRIMINAÇÃO DOS SERVIÇOS</t>
  </si>
  <si>
    <t>UNID.</t>
  </si>
  <si>
    <t>QUANT.</t>
  </si>
  <si>
    <t>%</t>
  </si>
  <si>
    <t>sem BDI</t>
  </si>
  <si>
    <t>com BDI</t>
  </si>
  <si>
    <t xml:space="preserve">ESTUDOS PRELIMINARES </t>
  </si>
  <si>
    <t>R$</t>
  </si>
  <si>
    <t>1.1</t>
  </si>
  <si>
    <t>Estudo preliminar Instalações Elétricas em média tensão</t>
  </si>
  <si>
    <t>PROJETOS BÁSICOS</t>
  </si>
  <si>
    <t>2.1</t>
  </si>
  <si>
    <t>Anteprojetos de Subestações e Linhas de Transmissão</t>
  </si>
  <si>
    <t>2.2</t>
  </si>
  <si>
    <t>Projetos básicos de Subestação e Linhas de Transmissão</t>
  </si>
  <si>
    <t>PROJETOS LEGAIS</t>
  </si>
  <si>
    <t>3.1</t>
  </si>
  <si>
    <t>Projetos legais Instalações Elétricas</t>
  </si>
  <si>
    <t>PROJETOS EXECUTIVOS E DETALHES</t>
  </si>
  <si>
    <t>4.1</t>
  </si>
  <si>
    <t>Estudo legais e executivos Instalações Elétricas</t>
  </si>
  <si>
    <t>DOCUMENTAÇÃO TÉCNICA E ORÇAMENTO</t>
  </si>
  <si>
    <t>5.1</t>
  </si>
  <si>
    <t>Memorial descritivo, especificações técnicas, laudos, amostra, manuais técnicos</t>
  </si>
  <si>
    <t>5.2</t>
  </si>
  <si>
    <t xml:space="preserve">Levantamento de quantidades, e memória de cálculo </t>
  </si>
  <si>
    <t>5.3</t>
  </si>
  <si>
    <t>Cronograma físico-financeiro e planilha orçamentária sintética e analítica com composições de preços unitários, encargos sociais e cálculo de BDI</t>
  </si>
  <si>
    <t>TOTAL SEM BDI</t>
  </si>
  <si>
    <t>TOTAL COM BDI</t>
  </si>
  <si>
    <t xml:space="preserve">PROJETO BÁSICO - ANEXO V   </t>
  </si>
  <si>
    <t>[%]</t>
  </si>
  <si>
    <t>CLS-16 N</t>
  </si>
  <si>
    <t>SPDA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</si>
</sst>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17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9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0" fillId="0" borderId="3" xfId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0" xfId="0" applyNumberFormat="1"/>
    <xf numFmtId="0" fontId="0" fillId="0" borderId="22" xfId="0" applyBorder="1" applyAlignment="1">
      <alignment horizontal="center" vertical="center"/>
    </xf>
    <xf numFmtId="10" fontId="0" fillId="0" borderId="23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3" borderId="5" xfId="0" applyFill="1" applyBorder="1"/>
    <xf numFmtId="0" fontId="0" fillId="3" borderId="26" xfId="0" applyFill="1" applyBorder="1"/>
    <xf numFmtId="0" fontId="0" fillId="3" borderId="12" xfId="0" applyFill="1" applyBorder="1"/>
    <xf numFmtId="0" fontId="0" fillId="3" borderId="27" xfId="0" applyFill="1" applyBorder="1"/>
    <xf numFmtId="0" fontId="0" fillId="3" borderId="0" xfId="0" applyFill="1" applyBorder="1"/>
    <xf numFmtId="0" fontId="0" fillId="3" borderId="28" xfId="0" applyFill="1" applyBorder="1"/>
    <xf numFmtId="0" fontId="0" fillId="3" borderId="6" xfId="0" applyFill="1" applyBorder="1"/>
    <xf numFmtId="0" fontId="0" fillId="3" borderId="29" xfId="0" applyFill="1" applyBorder="1"/>
    <xf numFmtId="0" fontId="0" fillId="3" borderId="13" xfId="0" applyFill="1" applyBorder="1"/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10" fontId="2" fillId="5" borderId="10" xfId="0" applyNumberFormat="1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10" fontId="2" fillId="5" borderId="23" xfId="0" applyNumberFormat="1" applyFont="1" applyFill="1" applyBorder="1" applyAlignment="1">
      <alignment horizontal="center" vertical="center"/>
    </xf>
    <xf numFmtId="10" fontId="0" fillId="0" borderId="0" xfId="0" applyNumberFormat="1"/>
    <xf numFmtId="10" fontId="0" fillId="0" borderId="1" xfId="0" applyNumberFormat="1" applyBorder="1"/>
    <xf numFmtId="10" fontId="0" fillId="0" borderId="3" xfId="0" applyNumberFormat="1" applyBorder="1"/>
    <xf numFmtId="10" fontId="0" fillId="0" borderId="23" xfId="0" applyNumberFormat="1" applyBorder="1"/>
    <xf numFmtId="10" fontId="0" fillId="0" borderId="33" xfId="0" applyNumberFormat="1" applyBorder="1"/>
    <xf numFmtId="10" fontId="0" fillId="0" borderId="34" xfId="0" applyNumberFormat="1" applyBorder="1"/>
    <xf numFmtId="10" fontId="0" fillId="0" borderId="32" xfId="0" applyNumberFormat="1" applyBorder="1"/>
    <xf numFmtId="0" fontId="2" fillId="0" borderId="20" xfId="0" applyFont="1" applyBorder="1" applyAlignment="1"/>
    <xf numFmtId="0" fontId="2" fillId="0" borderId="21" xfId="0" applyFont="1" applyBorder="1" applyAlignment="1"/>
    <xf numFmtId="0" fontId="2" fillId="5" borderId="35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0" fontId="2" fillId="5" borderId="36" xfId="0" applyNumberFormat="1" applyFont="1" applyFill="1" applyBorder="1" applyAlignment="1">
      <alignment horizontal="center" vertical="center"/>
    </xf>
    <xf numFmtId="10" fontId="0" fillId="0" borderId="36" xfId="0" applyNumberFormat="1" applyBorder="1" applyAlignment="1">
      <alignment horizontal="center" vertical="center"/>
    </xf>
    <xf numFmtId="10" fontId="2" fillId="2" borderId="8" xfId="0" applyNumberFormat="1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right"/>
    </xf>
    <xf numFmtId="0" fontId="4" fillId="6" borderId="26" xfId="0" applyFont="1" applyFill="1" applyBorder="1" applyAlignment="1">
      <alignment horizontal="right"/>
    </xf>
    <xf numFmtId="0" fontId="4" fillId="6" borderId="26" xfId="0" applyFont="1" applyFill="1" applyBorder="1" applyAlignment="1">
      <alignment horizontal="center"/>
    </xf>
    <xf numFmtId="2" fontId="0" fillId="6" borderId="26" xfId="0" applyNumberFormat="1" applyFont="1" applyFill="1" applyBorder="1" applyAlignment="1">
      <alignment horizontal="center"/>
    </xf>
    <xf numFmtId="2" fontId="0" fillId="6" borderId="26" xfId="1" applyNumberFormat="1" applyFont="1" applyFill="1" applyBorder="1" applyAlignment="1">
      <alignment horizontal="right"/>
    </xf>
    <xf numFmtId="2" fontId="0" fillId="6" borderId="26" xfId="0" applyNumberFormat="1" applyFont="1" applyFill="1" applyBorder="1"/>
    <xf numFmtId="43" fontId="0" fillId="6" borderId="12" xfId="2" applyFont="1" applyFill="1" applyBorder="1"/>
    <xf numFmtId="0" fontId="4" fillId="6" borderId="40" xfId="0" applyFont="1" applyFill="1" applyBorder="1" applyAlignment="1">
      <alignment horizontal="right"/>
    </xf>
    <xf numFmtId="0" fontId="4" fillId="6" borderId="0" xfId="0" applyFont="1" applyFill="1" applyBorder="1" applyAlignment="1">
      <alignment horizontal="right"/>
    </xf>
    <xf numFmtId="0" fontId="4" fillId="6" borderId="0" xfId="0" applyFont="1" applyFill="1" applyBorder="1" applyAlignment="1">
      <alignment horizontal="center"/>
    </xf>
    <xf numFmtId="2" fontId="0" fillId="6" borderId="0" xfId="0" applyNumberFormat="1" applyFont="1" applyFill="1" applyBorder="1" applyAlignment="1">
      <alignment horizontal="center"/>
    </xf>
    <xf numFmtId="2" fontId="0" fillId="6" borderId="0" xfId="1" applyNumberFormat="1" applyFont="1" applyFill="1" applyBorder="1" applyAlignment="1">
      <alignment horizontal="right"/>
    </xf>
    <xf numFmtId="2" fontId="0" fillId="6" borderId="0" xfId="0" applyNumberFormat="1" applyFont="1" applyFill="1" applyBorder="1"/>
    <xf numFmtId="43" fontId="0" fillId="6" borderId="28" xfId="2" applyFont="1" applyFill="1" applyBorder="1"/>
    <xf numFmtId="49" fontId="4" fillId="0" borderId="22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43" fontId="4" fillId="0" borderId="23" xfId="2" applyFont="1" applyFill="1" applyBorder="1" applyAlignment="1">
      <alignment horizontal="center"/>
    </xf>
    <xf numFmtId="0" fontId="4" fillId="0" borderId="2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0" fontId="4" fillId="7" borderId="1" xfId="0" applyNumberFormat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horizontal="center" vertical="center"/>
    </xf>
    <xf numFmtId="44" fontId="4" fillId="7" borderId="23" xfId="1" applyFont="1" applyFill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" fontId="6" fillId="7" borderId="1" xfId="0" applyNumberFormat="1" applyFont="1" applyFill="1" applyBorder="1" applyAlignment="1">
      <alignment horizontal="center" vertical="center"/>
    </xf>
    <xf numFmtId="4" fontId="6" fillId="7" borderId="23" xfId="0" applyNumberFormat="1" applyFont="1" applyFill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10" fontId="6" fillId="7" borderId="1" xfId="2" applyNumberFormat="1" applyFont="1" applyFill="1" applyBorder="1" applyAlignment="1">
      <alignment horizontal="center" vertical="center"/>
    </xf>
    <xf numFmtId="4" fontId="6" fillId="7" borderId="23" xfId="2" applyNumberFormat="1" applyFont="1" applyFill="1" applyBorder="1" applyAlignment="1">
      <alignment horizontal="center" vertical="center"/>
    </xf>
    <xf numFmtId="49" fontId="0" fillId="7" borderId="22" xfId="0" applyNumberFormat="1" applyFont="1" applyFill="1" applyBorder="1" applyAlignment="1">
      <alignment horizontal="center" vertical="top"/>
    </xf>
    <xf numFmtId="0" fontId="0" fillId="7" borderId="1" xfId="0" applyFont="1" applyFill="1" applyBorder="1" applyAlignment="1">
      <alignment horizontal="left" vertical="top" wrapText="1"/>
    </xf>
    <xf numFmtId="0" fontId="0" fillId="7" borderId="1" xfId="0" applyFont="1" applyFill="1" applyBorder="1" applyAlignment="1">
      <alignment horizontal="center" vertical="center"/>
    </xf>
    <xf numFmtId="10" fontId="0" fillId="7" borderId="1" xfId="2" applyNumberFormat="1" applyFont="1" applyFill="1" applyBorder="1" applyAlignment="1">
      <alignment horizontal="center" vertical="center"/>
    </xf>
    <xf numFmtId="4" fontId="0" fillId="7" borderId="1" xfId="0" applyNumberFormat="1" applyFont="1" applyFill="1" applyBorder="1" applyAlignment="1">
      <alignment horizontal="center" vertical="center"/>
    </xf>
    <xf numFmtId="43" fontId="7" fillId="7" borderId="23" xfId="2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10" fontId="8" fillId="7" borderId="1" xfId="2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7" borderId="23" xfId="2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43" fontId="4" fillId="7" borderId="23" xfId="2" applyFont="1" applyFill="1" applyBorder="1" applyAlignment="1">
      <alignment horizontal="center" vertical="center"/>
    </xf>
    <xf numFmtId="4" fontId="4" fillId="7" borderId="23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2" fontId="4" fillId="7" borderId="1" xfId="0" applyNumberFormat="1" applyFont="1" applyFill="1" applyBorder="1" applyAlignment="1">
      <alignment horizontal="center" vertical="center"/>
    </xf>
    <xf numFmtId="4" fontId="6" fillId="7" borderId="1" xfId="2" applyNumberFormat="1" applyFont="1" applyFill="1" applyBorder="1" applyAlignment="1">
      <alignment horizontal="center" vertical="center"/>
    </xf>
    <xf numFmtId="49" fontId="0" fillId="7" borderId="24" xfId="0" applyNumberFormat="1" applyFont="1" applyFill="1" applyBorder="1" applyAlignment="1">
      <alignment horizontal="center" vertical="top"/>
    </xf>
    <xf numFmtId="0" fontId="0" fillId="7" borderId="2" xfId="0" applyFont="1" applyFill="1" applyBorder="1" applyAlignment="1">
      <alignment horizontal="left" vertical="top" wrapText="1"/>
    </xf>
    <xf numFmtId="0" fontId="0" fillId="7" borderId="2" xfId="0" applyFont="1" applyFill="1" applyBorder="1" applyAlignment="1">
      <alignment horizontal="center" vertical="center"/>
    </xf>
    <xf numFmtId="4" fontId="0" fillId="7" borderId="2" xfId="2" applyNumberFormat="1" applyFont="1" applyFill="1" applyBorder="1" applyAlignment="1">
      <alignment horizontal="center" vertical="center"/>
    </xf>
    <xf numFmtId="4" fontId="0" fillId="7" borderId="2" xfId="0" applyNumberFormat="1" applyFont="1" applyFill="1" applyBorder="1" applyAlignment="1">
      <alignment horizontal="center" vertical="center"/>
    </xf>
    <xf numFmtId="4" fontId="0" fillId="7" borderId="25" xfId="2" applyNumberFormat="1" applyFont="1" applyFill="1" applyBorder="1" applyAlignment="1">
      <alignment horizontal="center" vertical="center"/>
    </xf>
    <xf numFmtId="49" fontId="0" fillId="7" borderId="9" xfId="0" applyNumberFormat="1" applyFont="1" applyFill="1" applyBorder="1" applyAlignment="1">
      <alignment horizontal="center" vertical="top"/>
    </xf>
    <xf numFmtId="0" fontId="4" fillId="7" borderId="4" xfId="0" applyFont="1" applyFill="1" applyBorder="1" applyAlignment="1">
      <alignment horizontal="left" vertical="center"/>
    </xf>
    <xf numFmtId="0" fontId="4" fillId="7" borderId="4" xfId="0" applyFont="1" applyFill="1" applyBorder="1" applyAlignment="1">
      <alignment horizontal="center" vertical="center"/>
    </xf>
    <xf numFmtId="2" fontId="4" fillId="7" borderId="4" xfId="2" applyNumberFormat="1" applyFont="1" applyFill="1" applyBorder="1" applyAlignment="1">
      <alignment horizontal="center" vertical="center"/>
    </xf>
    <xf numFmtId="4" fontId="4" fillId="7" borderId="4" xfId="2" applyNumberFormat="1" applyFont="1" applyFill="1" applyBorder="1" applyAlignment="1">
      <alignment horizontal="center" vertical="center"/>
    </xf>
    <xf numFmtId="4" fontId="4" fillId="7" borderId="4" xfId="0" applyNumberFormat="1" applyFont="1" applyFill="1" applyBorder="1" applyAlignment="1">
      <alignment horizontal="center" vertical="center"/>
    </xf>
    <xf numFmtId="44" fontId="4" fillId="7" borderId="10" xfId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left" vertical="center"/>
    </xf>
    <xf numFmtId="0" fontId="4" fillId="7" borderId="1" xfId="0" applyFont="1" applyFill="1" applyBorder="1" applyAlignment="1">
      <alignment horizontal="center" vertical="center"/>
    </xf>
    <xf numFmtId="2" fontId="4" fillId="7" borderId="1" xfId="2" applyNumberFormat="1" applyFont="1" applyFill="1" applyBorder="1" applyAlignment="1">
      <alignment horizontal="center" vertical="center"/>
    </xf>
    <xf numFmtId="10" fontId="4" fillId="7" borderId="1" xfId="2" applyNumberFormat="1" applyFont="1" applyFill="1" applyBorder="1" applyAlignment="1">
      <alignment horizontal="center" vertical="center"/>
    </xf>
    <xf numFmtId="10" fontId="4" fillId="7" borderId="23" xfId="2" applyNumberFormat="1" applyFont="1" applyFill="1" applyBorder="1" applyAlignment="1">
      <alignment horizontal="center" vertical="center"/>
    </xf>
    <xf numFmtId="49" fontId="0" fillId="7" borderId="11" xfId="0" applyNumberFormat="1" applyFont="1" applyFill="1" applyBorder="1" applyAlignment="1">
      <alignment horizontal="center" vertical="top"/>
    </xf>
    <xf numFmtId="0" fontId="4" fillId="7" borderId="33" xfId="0" applyFont="1" applyFill="1" applyBorder="1" applyAlignment="1">
      <alignment horizontal="left" vertical="center" wrapText="1"/>
    </xf>
    <xf numFmtId="0" fontId="4" fillId="7" borderId="33" xfId="0" applyFont="1" applyFill="1" applyBorder="1" applyAlignment="1">
      <alignment horizontal="center" vertical="center"/>
    </xf>
    <xf numFmtId="2" fontId="4" fillId="7" borderId="33" xfId="2" applyNumberFormat="1" applyFont="1" applyFill="1" applyBorder="1" applyAlignment="1">
      <alignment horizontal="center" vertical="center"/>
    </xf>
    <xf numFmtId="4" fontId="4" fillId="7" borderId="33" xfId="2" applyNumberFormat="1" applyFont="1" applyFill="1" applyBorder="1" applyAlignment="1">
      <alignment horizontal="center" vertical="center"/>
    </xf>
    <xf numFmtId="4" fontId="4" fillId="7" borderId="33" xfId="0" applyNumberFormat="1" applyFont="1" applyFill="1" applyBorder="1" applyAlignment="1">
      <alignment horizontal="center" vertical="center"/>
    </xf>
    <xf numFmtId="44" fontId="4" fillId="7" borderId="34" xfId="1" applyFont="1" applyFill="1" applyBorder="1" applyAlignment="1">
      <alignment horizontal="center" vertical="center"/>
    </xf>
    <xf numFmtId="0" fontId="9" fillId="0" borderId="0" xfId="0" applyFont="1" applyFill="1" applyBorder="1"/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44" fontId="9" fillId="0" borderId="0" xfId="1" applyFont="1" applyFill="1" applyBorder="1" applyAlignment="1">
      <alignment horizontal="center" vertical="center"/>
    </xf>
    <xf numFmtId="44" fontId="9" fillId="0" borderId="0" xfId="0" applyNumberFormat="1" applyFont="1" applyFill="1" applyBorder="1"/>
    <xf numFmtId="44" fontId="10" fillId="0" borderId="0" xfId="1" applyFont="1" applyFill="1" applyBorder="1" applyAlignment="1">
      <alignment horizontal="center" vertical="center"/>
    </xf>
    <xf numFmtId="44" fontId="10" fillId="0" borderId="0" xfId="1" applyFont="1" applyFill="1" applyBorder="1" applyAlignment="1"/>
    <xf numFmtId="44" fontId="9" fillId="0" borderId="0" xfId="1" applyFont="1" applyFill="1" applyBorder="1" applyAlignment="1"/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44" fontId="0" fillId="2" borderId="42" xfId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44" fontId="0" fillId="0" borderId="3" xfId="0" applyNumberFormat="1" applyBorder="1"/>
    <xf numFmtId="44" fontId="0" fillId="2" borderId="3" xfId="0" applyNumberFormat="1" applyFill="1" applyBorder="1"/>
    <xf numFmtId="0" fontId="2" fillId="4" borderId="30" xfId="0" applyFont="1" applyFill="1" applyBorder="1" applyAlignment="1"/>
    <xf numFmtId="0" fontId="2" fillId="4" borderId="15" xfId="0" applyFont="1" applyFill="1" applyBorder="1" applyAlignment="1"/>
    <xf numFmtId="0" fontId="2" fillId="4" borderId="14" xfId="0" applyFont="1" applyFill="1" applyBorder="1" applyAlignment="1">
      <alignment horizontal="center"/>
    </xf>
    <xf numFmtId="0" fontId="2" fillId="4" borderId="30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37" xfId="0" applyFont="1" applyBorder="1" applyAlignment="1">
      <alignment horizontal="left"/>
    </xf>
    <xf numFmtId="0" fontId="2" fillId="0" borderId="38" xfId="0" applyFont="1" applyBorder="1" applyAlignment="1">
      <alignment horizontal="left"/>
    </xf>
    <xf numFmtId="0" fontId="2" fillId="0" borderId="39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2" fillId="5" borderId="1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/>
    </xf>
    <xf numFmtId="0" fontId="4" fillId="0" borderId="41" xfId="0" applyFont="1" applyFill="1" applyBorder="1" applyAlignment="1">
      <alignment horizontal="center" wrapText="1"/>
    </xf>
    <xf numFmtId="0" fontId="4" fillId="0" borderId="36" xfId="0" applyFont="1" applyFill="1" applyBorder="1" applyAlignment="1">
      <alignment horizont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228600</xdr:colOff>
      <xdr:row>7</xdr:row>
      <xdr:rowOff>123825</xdr:rowOff>
    </xdr:from>
    <xdr:to>
      <xdr:col>10</xdr:col>
      <xdr:colOff>761177</xdr:colOff>
      <xdr:row>46</xdr:row>
      <xdr:rowOff>18128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7800" y="1485900"/>
          <a:ext cx="6580952" cy="73714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20</xdr:row>
      <xdr:rowOff>0</xdr:rowOff>
    </xdr:from>
    <xdr:to>
      <xdr:col>21</xdr:col>
      <xdr:colOff>199238</xdr:colOff>
      <xdr:row>31</xdr:row>
      <xdr:rowOff>47356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05600" y="3876675"/>
          <a:ext cx="6295238" cy="21523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455619</xdr:colOff>
      <xdr:row>29</xdr:row>
      <xdr:rowOff>8833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647619" cy="55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21</xdr:col>
      <xdr:colOff>7924</xdr:colOff>
      <xdr:row>72</xdr:row>
      <xdr:rowOff>141857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715000"/>
          <a:ext cx="12809524" cy="81428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21</xdr:col>
      <xdr:colOff>7924</xdr:colOff>
      <xdr:row>119</xdr:row>
      <xdr:rowOff>141762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3906500"/>
          <a:ext cx="12809524" cy="890476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121</xdr:row>
      <xdr:rowOff>0</xdr:rowOff>
    </xdr:from>
    <xdr:to>
      <xdr:col>20</xdr:col>
      <xdr:colOff>474667</xdr:colOff>
      <xdr:row>141</xdr:row>
      <xdr:rowOff>151905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3050500"/>
          <a:ext cx="12666667" cy="39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17"/>
  <sheetViews>
    <sheetView tabSelected="1" workbookViewId="0">
      <selection activeCell="G6" sqref="G6"/>
    </sheetView>
  </sheetViews>
  <sheetFormatPr defaultRowHeight="15" x14ac:dyDescent="0.25"/>
  <cols>
    <col min="3" max="3" width="16.5703125" customWidth="1"/>
    <col min="5" max="5" width="12.140625" bestFit="1" customWidth="1"/>
    <col min="7" max="7" width="12.140625" bestFit="1" customWidth="1"/>
    <col min="9" max="9" width="13.28515625" bestFit="1" customWidth="1"/>
    <col min="11" max="12" width="13.28515625" bestFit="1" customWidth="1"/>
    <col min="13" max="13" width="12.7109375" customWidth="1"/>
    <col min="15" max="15" width="12.85546875" customWidth="1"/>
  </cols>
  <sheetData>
    <row r="2" spans="3:17" ht="15.75" thickBot="1" x14ac:dyDescent="0.3"/>
    <row r="3" spans="3:17" ht="15.75" thickBot="1" x14ac:dyDescent="0.3">
      <c r="C3" s="149" t="s">
        <v>39</v>
      </c>
      <c r="D3" s="150"/>
      <c r="E3" s="150"/>
      <c r="F3" s="150"/>
      <c r="G3" s="150"/>
      <c r="H3" s="150"/>
      <c r="I3" s="150"/>
      <c r="J3" s="147"/>
      <c r="K3" s="147"/>
      <c r="L3" s="148"/>
    </row>
    <row r="4" spans="3:17" x14ac:dyDescent="0.25">
      <c r="C4" s="6" t="s">
        <v>16</v>
      </c>
      <c r="D4" s="160" t="s">
        <v>0</v>
      </c>
      <c r="E4" s="154" t="s">
        <v>19</v>
      </c>
      <c r="F4" s="155"/>
      <c r="G4" s="7" t="s">
        <v>1</v>
      </c>
      <c r="H4" s="8" t="s">
        <v>3</v>
      </c>
      <c r="I4" s="138" t="s">
        <v>4</v>
      </c>
      <c r="J4" s="164" t="s">
        <v>32</v>
      </c>
      <c r="K4" s="165"/>
      <c r="L4" s="141" t="s">
        <v>4</v>
      </c>
    </row>
    <row r="5" spans="3:17" ht="15.75" thickBot="1" x14ac:dyDescent="0.3">
      <c r="C5" s="9" t="s">
        <v>7</v>
      </c>
      <c r="D5" s="161"/>
      <c r="E5" s="10" t="s">
        <v>4</v>
      </c>
      <c r="F5" s="16" t="s">
        <v>2</v>
      </c>
      <c r="G5" s="11" t="s">
        <v>5</v>
      </c>
      <c r="H5" s="12" t="s">
        <v>17</v>
      </c>
      <c r="I5" s="139" t="s">
        <v>6</v>
      </c>
      <c r="J5" s="143" t="s">
        <v>103</v>
      </c>
      <c r="K5" s="144" t="s">
        <v>6</v>
      </c>
      <c r="L5" s="142" t="s">
        <v>77</v>
      </c>
    </row>
    <row r="6" spans="3:17" x14ac:dyDescent="0.25">
      <c r="C6" s="2" t="s">
        <v>105</v>
      </c>
      <c r="D6" s="2">
        <v>4.0000000000000002E-4</v>
      </c>
      <c r="E6" s="4">
        <v>1416.67</v>
      </c>
      <c r="F6" s="2" t="s">
        <v>104</v>
      </c>
      <c r="G6" s="4">
        <f>E6*1.7</f>
        <v>2408.3389999999999</v>
      </c>
      <c r="H6" s="5">
        <f>G6*D6</f>
        <v>0.96333560000000007</v>
      </c>
      <c r="I6" s="140">
        <f>H6*P17</f>
        <v>8356.9363300000005</v>
      </c>
      <c r="J6" s="42">
        <f>BDI!H18</f>
        <v>0.25008430335135112</v>
      </c>
      <c r="K6" s="145">
        <f>I6*J6</f>
        <v>2089.9386002396473</v>
      </c>
      <c r="L6" s="146">
        <f>I6+K6</f>
        <v>10446.874930239648</v>
      </c>
    </row>
    <row r="9" spans="3:17" ht="15.75" thickBot="1" x14ac:dyDescent="0.3"/>
    <row r="10" spans="3:17" ht="15.75" thickBot="1" x14ac:dyDescent="0.3">
      <c r="N10" s="151" t="s">
        <v>40</v>
      </c>
      <c r="O10" s="152"/>
      <c r="P10" s="152"/>
      <c r="Q10" s="153"/>
    </row>
    <row r="11" spans="3:17" x14ac:dyDescent="0.25">
      <c r="N11" s="13"/>
      <c r="O11" s="14" t="s">
        <v>9</v>
      </c>
      <c r="P11" s="14" t="s">
        <v>8</v>
      </c>
      <c r="Q11" s="15" t="s">
        <v>15</v>
      </c>
    </row>
    <row r="12" spans="3:17" x14ac:dyDescent="0.25">
      <c r="N12" s="18" t="s">
        <v>10</v>
      </c>
      <c r="O12" s="3">
        <f>IF(N17&lt;300,N17,300)</f>
        <v>300</v>
      </c>
      <c r="P12" s="3">
        <v>1</v>
      </c>
      <c r="Q12" s="30">
        <f>O12*P12</f>
        <v>300</v>
      </c>
    </row>
    <row r="13" spans="3:17" x14ac:dyDescent="0.25">
      <c r="N13" s="18" t="s">
        <v>11</v>
      </c>
      <c r="O13" s="3">
        <f>IF(N17&lt;300,0,IF(N17&lt;800,N17-300,500))</f>
        <v>500</v>
      </c>
      <c r="P13" s="3">
        <v>0.83</v>
      </c>
      <c r="Q13" s="30">
        <f t="shared" ref="Q13:Q15" si="0">O13*P13</f>
        <v>415</v>
      </c>
    </row>
    <row r="14" spans="3:17" x14ac:dyDescent="0.25">
      <c r="N14" s="18" t="s">
        <v>12</v>
      </c>
      <c r="O14" s="3">
        <f>IF(N17&lt;800,0,IF(N17&lt;1800,N17-800,1000))</f>
        <v>1000</v>
      </c>
      <c r="P14" s="3">
        <v>0.66</v>
      </c>
      <c r="Q14" s="30">
        <f t="shared" si="0"/>
        <v>660</v>
      </c>
    </row>
    <row r="15" spans="3:17" ht="15.75" thickBot="1" x14ac:dyDescent="0.3">
      <c r="N15" s="20" t="s">
        <v>13</v>
      </c>
      <c r="O15" s="1">
        <f>IF(N17&lt;1800,0,N17-1800)</f>
        <v>14600</v>
      </c>
      <c r="P15" s="1">
        <v>0.5</v>
      </c>
      <c r="Q15" s="31">
        <f t="shared" si="0"/>
        <v>7300</v>
      </c>
    </row>
    <row r="16" spans="3:17" ht="15.75" thickBot="1" x14ac:dyDescent="0.3">
      <c r="N16" s="162" t="s">
        <v>18</v>
      </c>
      <c r="O16" s="163"/>
      <c r="P16" s="162" t="s">
        <v>14</v>
      </c>
      <c r="Q16" s="163"/>
    </row>
    <row r="17" spans="14:17" ht="15.75" thickBot="1" x14ac:dyDescent="0.3">
      <c r="N17" s="156">
        <v>16400</v>
      </c>
      <c r="O17" s="157"/>
      <c r="P17" s="158">
        <f>SUM(Q12:Q15)</f>
        <v>8675</v>
      </c>
      <c r="Q17" s="159"/>
    </row>
  </sheetData>
  <mergeCells count="9">
    <mergeCell ref="C3:I3"/>
    <mergeCell ref="N10:Q10"/>
    <mergeCell ref="E4:F4"/>
    <mergeCell ref="N17:O17"/>
    <mergeCell ref="P17:Q17"/>
    <mergeCell ref="D4:D5"/>
    <mergeCell ref="N16:O16"/>
    <mergeCell ref="P16:Q16"/>
    <mergeCell ref="J4:K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workbookViewId="0">
      <selection activeCell="J18" sqref="J18"/>
    </sheetView>
  </sheetViews>
  <sheetFormatPr defaultRowHeight="15" x14ac:dyDescent="0.25"/>
  <sheetData>
    <row r="3" spans="3:16" ht="15.75" thickBot="1" x14ac:dyDescent="0.3"/>
    <row r="4" spans="3:16" ht="15.75" thickBot="1" x14ac:dyDescent="0.3">
      <c r="C4" s="149" t="s">
        <v>38</v>
      </c>
      <c r="D4" s="150"/>
      <c r="E4" s="150"/>
      <c r="F4" s="150"/>
      <c r="G4" s="150"/>
      <c r="H4" s="182"/>
      <c r="L4" s="166" t="s">
        <v>30</v>
      </c>
      <c r="M4" s="167"/>
      <c r="N4" s="47" t="s">
        <v>64</v>
      </c>
      <c r="O4" s="48" t="s">
        <v>65</v>
      </c>
    </row>
    <row r="5" spans="3:16" ht="15.75" thickBot="1" x14ac:dyDescent="0.3">
      <c r="C5" s="34" t="s">
        <v>20</v>
      </c>
      <c r="D5" s="183" t="s">
        <v>30</v>
      </c>
      <c r="E5" s="184"/>
      <c r="F5" s="184"/>
      <c r="G5" s="185"/>
      <c r="H5" s="35" t="s">
        <v>31</v>
      </c>
      <c r="L5" s="178" t="s">
        <v>56</v>
      </c>
      <c r="M5" s="179"/>
      <c r="N5" s="42">
        <v>0</v>
      </c>
      <c r="O5" s="46">
        <v>4.1999999999999997E-3</v>
      </c>
      <c r="P5" s="40"/>
    </row>
    <row r="6" spans="3:16" x14ac:dyDescent="0.25">
      <c r="C6" s="36" t="s">
        <v>21</v>
      </c>
      <c r="D6" s="186" t="s">
        <v>26</v>
      </c>
      <c r="E6" s="186"/>
      <c r="F6" s="186"/>
      <c r="G6" s="186"/>
      <c r="H6" s="37">
        <v>5.3999999999999999E-2</v>
      </c>
      <c r="I6" s="17"/>
      <c r="L6" s="174" t="s">
        <v>59</v>
      </c>
      <c r="M6" s="175"/>
      <c r="N6" s="41">
        <v>0</v>
      </c>
      <c r="O6" s="43">
        <v>2.0500000000000001E-2</v>
      </c>
      <c r="P6" s="40"/>
    </row>
    <row r="7" spans="3:16" x14ac:dyDescent="0.25">
      <c r="C7" s="49" t="s">
        <v>22</v>
      </c>
      <c r="D7" s="181" t="s">
        <v>27</v>
      </c>
      <c r="E7" s="181"/>
      <c r="F7" s="181"/>
      <c r="G7" s="181"/>
      <c r="H7" s="51">
        <v>1.4E-2</v>
      </c>
      <c r="L7" s="174" t="s">
        <v>60</v>
      </c>
      <c r="M7" s="175"/>
      <c r="N7" s="41">
        <v>0</v>
      </c>
      <c r="O7" s="43">
        <v>1.2E-2</v>
      </c>
      <c r="P7" s="40"/>
    </row>
    <row r="8" spans="3:16" x14ac:dyDescent="0.25">
      <c r="C8" s="49" t="s">
        <v>23</v>
      </c>
      <c r="D8" s="181" t="s">
        <v>28</v>
      </c>
      <c r="E8" s="181"/>
      <c r="F8" s="181"/>
      <c r="G8" s="181"/>
      <c r="H8" s="51">
        <f>SUM(H9:H11)</f>
        <v>1.9E-2</v>
      </c>
      <c r="L8" s="174" t="s">
        <v>61</v>
      </c>
      <c r="M8" s="175"/>
      <c r="N8" s="41">
        <v>1.1000000000000001E-3</v>
      </c>
      <c r="O8" s="43">
        <v>8.0299999999999996E-2</v>
      </c>
      <c r="P8" s="40"/>
    </row>
    <row r="9" spans="3:16" x14ac:dyDescent="0.25">
      <c r="C9" s="50"/>
      <c r="D9" s="33" t="s">
        <v>53</v>
      </c>
      <c r="E9" s="180" t="s">
        <v>50</v>
      </c>
      <c r="F9" s="180"/>
      <c r="G9" s="180"/>
      <c r="H9" s="52">
        <v>3.5000000000000001E-3</v>
      </c>
      <c r="L9" s="174" t="s">
        <v>62</v>
      </c>
      <c r="M9" s="175"/>
      <c r="N9" s="41">
        <v>3.8300000000000001E-2</v>
      </c>
      <c r="O9" s="43">
        <v>9.9599999999999994E-2</v>
      </c>
      <c r="P9" s="40"/>
    </row>
    <row r="10" spans="3:16" x14ac:dyDescent="0.25">
      <c r="C10" s="50"/>
      <c r="D10" s="33" t="s">
        <v>54</v>
      </c>
      <c r="E10" s="180" t="s">
        <v>51</v>
      </c>
      <c r="F10" s="180"/>
      <c r="G10" s="180"/>
      <c r="H10" s="52">
        <v>1.2E-2</v>
      </c>
      <c r="L10" s="174" t="s">
        <v>63</v>
      </c>
      <c r="M10" s="175"/>
      <c r="N10" s="41">
        <v>6.0299999999999999E-2</v>
      </c>
      <c r="O10" s="43">
        <v>9.0300000000000005E-2</v>
      </c>
      <c r="P10" s="40"/>
    </row>
    <row r="11" spans="3:16" x14ac:dyDescent="0.25">
      <c r="C11" s="50"/>
      <c r="D11" s="33" t="s">
        <v>55</v>
      </c>
      <c r="E11" s="180" t="s">
        <v>52</v>
      </c>
      <c r="F11" s="180"/>
      <c r="G11" s="180"/>
      <c r="H11" s="52">
        <v>3.5000000000000001E-3</v>
      </c>
      <c r="L11" s="174" t="s">
        <v>43</v>
      </c>
      <c r="M11" s="175"/>
      <c r="N11" s="41">
        <v>0.03</v>
      </c>
      <c r="O11" s="43">
        <v>0.03</v>
      </c>
      <c r="P11" s="40"/>
    </row>
    <row r="12" spans="3:16" x14ac:dyDescent="0.25">
      <c r="C12" s="38" t="s">
        <v>24</v>
      </c>
      <c r="D12" s="181" t="s">
        <v>41</v>
      </c>
      <c r="E12" s="181"/>
      <c r="F12" s="181"/>
      <c r="G12" s="181"/>
      <c r="H12" s="39">
        <v>8.3000000000000004E-2</v>
      </c>
      <c r="L12" s="174" t="s">
        <v>57</v>
      </c>
      <c r="M12" s="175"/>
      <c r="N12" s="41">
        <v>6.4999999999999997E-3</v>
      </c>
      <c r="O12" s="43">
        <v>6.4999999999999997E-3</v>
      </c>
      <c r="P12" s="40"/>
    </row>
    <row r="13" spans="3:16" x14ac:dyDescent="0.25">
      <c r="C13" s="38" t="s">
        <v>25</v>
      </c>
      <c r="D13" s="181" t="s">
        <v>29</v>
      </c>
      <c r="E13" s="181"/>
      <c r="F13" s="181"/>
      <c r="G13" s="181"/>
      <c r="H13" s="39">
        <f>SUM(H14:H17)</f>
        <v>5.6499999999999995E-2</v>
      </c>
      <c r="L13" s="174" t="s">
        <v>44</v>
      </c>
      <c r="M13" s="175"/>
      <c r="N13" s="41">
        <v>0.02</v>
      </c>
      <c r="O13" s="43">
        <v>0.05</v>
      </c>
      <c r="P13" s="40"/>
    </row>
    <row r="14" spans="3:16" ht="15.75" thickBot="1" x14ac:dyDescent="0.3">
      <c r="C14" s="18"/>
      <c r="D14" s="33" t="s">
        <v>46</v>
      </c>
      <c r="E14" s="180" t="s">
        <v>42</v>
      </c>
      <c r="F14" s="180"/>
      <c r="G14" s="180"/>
      <c r="H14" s="19">
        <v>6.4999999999999997E-3</v>
      </c>
      <c r="L14" s="176" t="s">
        <v>58</v>
      </c>
      <c r="M14" s="177"/>
      <c r="N14" s="44">
        <v>3.8E-3</v>
      </c>
      <c r="O14" s="45">
        <v>3.8E-3</v>
      </c>
      <c r="P14" s="40"/>
    </row>
    <row r="15" spans="3:16" ht="15.75" thickBot="1" x14ac:dyDescent="0.3">
      <c r="C15" s="18"/>
      <c r="D15" s="33" t="s">
        <v>47</v>
      </c>
      <c r="E15" s="180" t="s">
        <v>43</v>
      </c>
      <c r="F15" s="180"/>
      <c r="G15" s="180"/>
      <c r="H15" s="19">
        <v>0.03</v>
      </c>
      <c r="L15" s="168" t="s">
        <v>66</v>
      </c>
      <c r="M15" s="169"/>
      <c r="N15" s="169"/>
      <c r="O15" s="170"/>
      <c r="P15" s="40"/>
    </row>
    <row r="16" spans="3:16" ht="15.75" thickBot="1" x14ac:dyDescent="0.3">
      <c r="C16" s="18"/>
      <c r="D16" s="33" t="s">
        <v>48</v>
      </c>
      <c r="E16" s="180" t="s">
        <v>44</v>
      </c>
      <c r="F16" s="180"/>
      <c r="G16" s="180"/>
      <c r="H16" s="19">
        <v>0.02</v>
      </c>
      <c r="L16" s="168" t="s">
        <v>68</v>
      </c>
      <c r="M16" s="169"/>
      <c r="N16" s="169"/>
      <c r="O16" s="170"/>
    </row>
    <row r="17" spans="3:14" x14ac:dyDescent="0.25">
      <c r="C17" s="18"/>
      <c r="D17" s="33" t="s">
        <v>49</v>
      </c>
      <c r="E17" s="180" t="s">
        <v>45</v>
      </c>
      <c r="F17" s="180"/>
      <c r="G17" s="180"/>
      <c r="H17" s="19">
        <v>0</v>
      </c>
      <c r="N17" s="40"/>
    </row>
    <row r="18" spans="3:14" ht="15.75" thickBot="1" x14ac:dyDescent="0.3">
      <c r="C18" s="32" t="s">
        <v>32</v>
      </c>
      <c r="D18" s="171" t="s">
        <v>33</v>
      </c>
      <c r="E18" s="172"/>
      <c r="F18" s="172"/>
      <c r="G18" s="173"/>
      <c r="H18" s="53">
        <f>(1+H6)*(1+H7)*(1+H8)*(1+H12)/(1-H13)-1</f>
        <v>0.25008430335135112</v>
      </c>
    </row>
    <row r="19" spans="3:14" x14ac:dyDescent="0.25">
      <c r="C19" s="21"/>
      <c r="D19" s="22"/>
      <c r="E19" s="22"/>
      <c r="F19" s="22"/>
      <c r="G19" s="22"/>
      <c r="H19" s="23"/>
    </row>
    <row r="20" spans="3:14" x14ac:dyDescent="0.25">
      <c r="C20" s="24"/>
      <c r="D20" s="25"/>
      <c r="E20" s="25" t="s">
        <v>35</v>
      </c>
      <c r="F20" s="25"/>
      <c r="G20" s="25"/>
      <c r="H20" s="26"/>
    </row>
    <row r="21" spans="3:14" x14ac:dyDescent="0.25">
      <c r="C21" s="24"/>
      <c r="D21" s="25"/>
      <c r="E21" s="25"/>
      <c r="F21" s="25" t="s">
        <v>34</v>
      </c>
      <c r="G21" s="25"/>
      <c r="H21" s="26"/>
    </row>
    <row r="22" spans="3:14" x14ac:dyDescent="0.25">
      <c r="C22" s="24"/>
      <c r="D22" s="25"/>
      <c r="E22" s="25" t="s">
        <v>69</v>
      </c>
      <c r="F22" s="25"/>
      <c r="G22" s="25"/>
      <c r="H22" s="26"/>
    </row>
    <row r="23" spans="3:14" x14ac:dyDescent="0.25">
      <c r="C23" s="24"/>
      <c r="D23" s="25"/>
      <c r="E23" s="25"/>
      <c r="F23" s="25"/>
      <c r="G23" s="25"/>
      <c r="H23" s="26"/>
    </row>
    <row r="24" spans="3:14" x14ac:dyDescent="0.25">
      <c r="C24" s="24" t="s">
        <v>36</v>
      </c>
      <c r="D24" s="25"/>
      <c r="E24" s="25"/>
      <c r="F24" s="25"/>
      <c r="G24" s="25"/>
      <c r="H24" s="26"/>
    </row>
    <row r="25" spans="3:14" x14ac:dyDescent="0.25">
      <c r="C25" s="24" t="s">
        <v>67</v>
      </c>
      <c r="D25" s="25"/>
      <c r="E25" s="25"/>
      <c r="F25" s="25"/>
      <c r="G25" s="25"/>
      <c r="H25" s="26"/>
    </row>
    <row r="26" spans="3:14" x14ac:dyDescent="0.25">
      <c r="C26" s="24" t="s">
        <v>37</v>
      </c>
      <c r="D26" s="25"/>
      <c r="E26" s="25"/>
      <c r="F26" s="25"/>
      <c r="G26" s="25"/>
      <c r="H26" s="26"/>
    </row>
    <row r="27" spans="3:14" ht="15.75" thickBot="1" x14ac:dyDescent="0.3">
      <c r="C27" s="27"/>
      <c r="D27" s="28"/>
      <c r="E27" s="28"/>
      <c r="F27" s="28"/>
      <c r="G27" s="28"/>
      <c r="H27" s="29"/>
    </row>
  </sheetData>
  <mergeCells count="28">
    <mergeCell ref="C4:H4"/>
    <mergeCell ref="D5:G5"/>
    <mergeCell ref="D6:G6"/>
    <mergeCell ref="D7:G7"/>
    <mergeCell ref="D8:G8"/>
    <mergeCell ref="E16:G16"/>
    <mergeCell ref="E17:G17"/>
    <mergeCell ref="E9:G9"/>
    <mergeCell ref="E10:G10"/>
    <mergeCell ref="E11:G11"/>
    <mergeCell ref="D12:G12"/>
    <mergeCell ref="D13:G13"/>
    <mergeCell ref="L4:M4"/>
    <mergeCell ref="L15:O15"/>
    <mergeCell ref="L16:O16"/>
    <mergeCell ref="D18:G18"/>
    <mergeCell ref="L10:M10"/>
    <mergeCell ref="L11:M11"/>
    <mergeCell ref="L12:M12"/>
    <mergeCell ref="L13:M13"/>
    <mergeCell ref="L14:M14"/>
    <mergeCell ref="L5:M5"/>
    <mergeCell ref="L6:M6"/>
    <mergeCell ref="L7:M7"/>
    <mergeCell ref="L8:M8"/>
    <mergeCell ref="L9:M9"/>
    <mergeCell ref="E14:G14"/>
    <mergeCell ref="E15:G1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2"/>
  <sheetViews>
    <sheetView zoomScaleNormal="100" workbookViewId="0">
      <selection activeCell="H32" sqref="H32"/>
    </sheetView>
  </sheetViews>
  <sheetFormatPr defaultRowHeight="15" x14ac:dyDescent="0.25"/>
  <cols>
    <col min="1" max="1" width="2.85546875" customWidth="1"/>
    <col min="2" max="2" width="9.140625" customWidth="1"/>
    <col min="3" max="3" width="69.7109375" customWidth="1"/>
    <col min="6" max="6" width="9.140625" customWidth="1"/>
    <col min="7" max="7" width="13.28515625" customWidth="1"/>
    <col min="8" max="8" width="13" customWidth="1"/>
    <col min="9" max="9" width="13.28515625" bestFit="1" customWidth="1"/>
    <col min="11" max="11" width="13.28515625" bestFit="1" customWidth="1"/>
  </cols>
  <sheetData>
    <row r="2" spans="2:12" ht="15.75" thickBot="1" x14ac:dyDescent="0.3"/>
    <row r="3" spans="2:12" ht="15.75" customHeight="1" x14ac:dyDescent="0.25">
      <c r="B3" s="54"/>
      <c r="C3" s="55" t="s">
        <v>102</v>
      </c>
      <c r="D3" s="56"/>
      <c r="E3" s="57"/>
      <c r="F3" s="58"/>
      <c r="G3" s="59"/>
      <c r="H3" s="60"/>
      <c r="I3" s="130"/>
      <c r="J3" s="130"/>
      <c r="K3" s="130"/>
      <c r="L3" s="130"/>
    </row>
    <row r="4" spans="2:12" x14ac:dyDescent="0.25">
      <c r="B4" s="61"/>
      <c r="C4" s="62" t="s">
        <v>70</v>
      </c>
      <c r="D4" s="63"/>
      <c r="E4" s="64"/>
      <c r="F4" s="65"/>
      <c r="G4" s="66"/>
      <c r="H4" s="67"/>
      <c r="I4" s="131"/>
      <c r="J4" s="130"/>
      <c r="K4" s="130"/>
      <c r="L4" s="130"/>
    </row>
    <row r="5" spans="2:12" x14ac:dyDescent="0.25">
      <c r="B5" s="68"/>
      <c r="C5" s="69"/>
      <c r="D5" s="69"/>
      <c r="E5" s="69"/>
      <c r="F5" s="69"/>
      <c r="G5" s="187" t="s">
        <v>71</v>
      </c>
      <c r="H5" s="188"/>
      <c r="I5" s="132"/>
      <c r="J5" s="130"/>
      <c r="K5" s="130"/>
      <c r="L5" s="130"/>
    </row>
    <row r="6" spans="2:12" x14ac:dyDescent="0.25">
      <c r="B6" s="68"/>
      <c r="C6" s="69" t="s">
        <v>72</v>
      </c>
      <c r="D6" s="70" t="s">
        <v>73</v>
      </c>
      <c r="E6" s="71" t="s">
        <v>74</v>
      </c>
      <c r="F6" s="71" t="s">
        <v>75</v>
      </c>
      <c r="G6" s="71" t="s">
        <v>76</v>
      </c>
      <c r="H6" s="72" t="s">
        <v>77</v>
      </c>
      <c r="I6" s="133"/>
      <c r="J6" s="130"/>
      <c r="K6" s="134"/>
      <c r="L6" s="130"/>
    </row>
    <row r="7" spans="2:12" x14ac:dyDescent="0.25">
      <c r="B7" s="73">
        <v>1</v>
      </c>
      <c r="C7" s="74" t="s">
        <v>78</v>
      </c>
      <c r="D7" s="75" t="s">
        <v>79</v>
      </c>
      <c r="E7" s="76">
        <v>1</v>
      </c>
      <c r="F7" s="77">
        <v>0.15</v>
      </c>
      <c r="G7" s="78">
        <f>$H$30*F7</f>
        <v>1253.5404495</v>
      </c>
      <c r="H7" s="79">
        <f>$H$32*F7</f>
        <v>1567.0312395359472</v>
      </c>
      <c r="I7" s="133"/>
      <c r="J7" s="130"/>
      <c r="K7" s="130"/>
      <c r="L7" s="130"/>
    </row>
    <row r="8" spans="2:12" x14ac:dyDescent="0.25">
      <c r="B8" s="80" t="s">
        <v>80</v>
      </c>
      <c r="C8" s="81" t="s">
        <v>81</v>
      </c>
      <c r="D8" s="75"/>
      <c r="E8" s="76"/>
      <c r="F8" s="77"/>
      <c r="G8" s="82"/>
      <c r="H8" s="83"/>
      <c r="I8" s="133"/>
      <c r="J8" s="130"/>
      <c r="K8" s="130"/>
      <c r="L8" s="130"/>
    </row>
    <row r="9" spans="2:12" x14ac:dyDescent="0.25">
      <c r="B9" s="84"/>
      <c r="C9" s="85"/>
      <c r="D9" s="75"/>
      <c r="E9" s="76"/>
      <c r="F9" s="86"/>
      <c r="G9" s="82"/>
      <c r="H9" s="87"/>
      <c r="I9" s="133"/>
      <c r="J9" s="130"/>
      <c r="K9" s="130"/>
      <c r="L9" s="130"/>
    </row>
    <row r="10" spans="2:12" x14ac:dyDescent="0.25">
      <c r="B10" s="88"/>
      <c r="C10" s="89"/>
      <c r="D10" s="90"/>
      <c r="E10" s="76"/>
      <c r="F10" s="91"/>
      <c r="G10" s="92"/>
      <c r="H10" s="93"/>
      <c r="I10" s="135"/>
      <c r="J10" s="130"/>
      <c r="K10" s="130"/>
      <c r="L10" s="130"/>
    </row>
    <row r="11" spans="2:12" x14ac:dyDescent="0.25">
      <c r="B11" s="73">
        <v>2</v>
      </c>
      <c r="C11" s="74" t="s">
        <v>82</v>
      </c>
      <c r="D11" s="75" t="s">
        <v>79</v>
      </c>
      <c r="E11" s="76">
        <v>1</v>
      </c>
      <c r="F11" s="94">
        <v>0.2</v>
      </c>
      <c r="G11" s="78">
        <f>$H$30*F11</f>
        <v>1671.3872660000002</v>
      </c>
      <c r="H11" s="79">
        <f>$H$32*F11</f>
        <v>2089.3749860479297</v>
      </c>
      <c r="I11" s="136"/>
      <c r="J11" s="130"/>
      <c r="K11" s="130"/>
      <c r="L11" s="130"/>
    </row>
    <row r="12" spans="2:12" x14ac:dyDescent="0.25">
      <c r="B12" s="80" t="s">
        <v>83</v>
      </c>
      <c r="C12" s="81" t="s">
        <v>84</v>
      </c>
      <c r="D12" s="75"/>
      <c r="E12" s="76"/>
      <c r="F12" s="77"/>
      <c r="G12" s="82"/>
      <c r="H12" s="83"/>
      <c r="I12" s="130"/>
      <c r="J12" s="130"/>
      <c r="K12" s="130"/>
      <c r="L12" s="130"/>
    </row>
    <row r="13" spans="2:12" x14ac:dyDescent="0.25">
      <c r="B13" s="84" t="s">
        <v>85</v>
      </c>
      <c r="C13" s="81" t="s">
        <v>86</v>
      </c>
      <c r="D13" s="75"/>
      <c r="E13" s="76"/>
      <c r="F13" s="95"/>
      <c r="G13" s="96"/>
      <c r="H13" s="97"/>
      <c r="I13" s="130"/>
      <c r="J13" s="130"/>
      <c r="K13" s="130"/>
      <c r="L13" s="130"/>
    </row>
    <row r="14" spans="2:12" x14ac:dyDescent="0.25">
      <c r="B14" s="84"/>
      <c r="C14" s="98"/>
      <c r="D14" s="75"/>
      <c r="E14" s="76"/>
      <c r="F14" s="95"/>
      <c r="G14" s="92"/>
      <c r="H14" s="99"/>
      <c r="I14" s="130"/>
      <c r="J14" s="130"/>
      <c r="K14" s="130"/>
      <c r="L14" s="130"/>
    </row>
    <row r="15" spans="2:12" x14ac:dyDescent="0.25">
      <c r="B15" s="84"/>
      <c r="C15" s="98"/>
      <c r="D15" s="75"/>
      <c r="E15" s="76"/>
      <c r="F15" s="95"/>
      <c r="G15" s="92"/>
      <c r="H15" s="99"/>
      <c r="I15" s="130"/>
      <c r="J15" s="130"/>
      <c r="K15" s="130"/>
      <c r="L15" s="130"/>
    </row>
    <row r="16" spans="2:12" x14ac:dyDescent="0.25">
      <c r="B16" s="73">
        <v>3</v>
      </c>
      <c r="C16" s="74" t="s">
        <v>87</v>
      </c>
      <c r="D16" s="75" t="s">
        <v>79</v>
      </c>
      <c r="E16" s="76">
        <v>1</v>
      </c>
      <c r="F16" s="94">
        <v>0.13</v>
      </c>
      <c r="G16" s="78">
        <f>$H$30*F16</f>
        <v>1086.4017229000001</v>
      </c>
      <c r="H16" s="79">
        <f>$H$32*F16</f>
        <v>1358.0937409311543</v>
      </c>
      <c r="I16" s="130"/>
      <c r="J16" s="130"/>
      <c r="K16" s="130"/>
      <c r="L16" s="130"/>
    </row>
    <row r="17" spans="2:12" x14ac:dyDescent="0.25">
      <c r="B17" s="80" t="s">
        <v>88</v>
      </c>
      <c r="C17" s="81" t="s">
        <v>89</v>
      </c>
      <c r="D17" s="75"/>
      <c r="E17" s="76"/>
      <c r="F17" s="77"/>
      <c r="G17" s="82"/>
      <c r="H17" s="83"/>
      <c r="I17" s="137"/>
      <c r="J17" s="130"/>
      <c r="K17" s="130"/>
      <c r="L17" s="130"/>
    </row>
    <row r="18" spans="2:12" x14ac:dyDescent="0.25">
      <c r="B18" s="84"/>
      <c r="C18" s="98"/>
      <c r="D18" s="75"/>
      <c r="E18" s="76"/>
      <c r="F18" s="95"/>
      <c r="G18" s="96"/>
      <c r="H18" s="100"/>
      <c r="I18" s="130"/>
      <c r="J18" s="130"/>
      <c r="K18" s="130"/>
      <c r="L18" s="130"/>
    </row>
    <row r="19" spans="2:12" x14ac:dyDescent="0.25">
      <c r="B19" s="84"/>
      <c r="C19" s="98"/>
      <c r="D19" s="75"/>
      <c r="E19" s="76"/>
      <c r="F19" s="95"/>
      <c r="G19" s="92"/>
      <c r="H19" s="99"/>
      <c r="I19" s="130"/>
      <c r="J19" s="130"/>
      <c r="K19" s="130"/>
      <c r="L19" s="130"/>
    </row>
    <row r="20" spans="2:12" x14ac:dyDescent="0.25">
      <c r="B20" s="73">
        <v>4</v>
      </c>
      <c r="C20" s="74" t="s">
        <v>90</v>
      </c>
      <c r="D20" s="75" t="s">
        <v>79</v>
      </c>
      <c r="E20" s="76">
        <v>1</v>
      </c>
      <c r="F20" s="94">
        <v>0.32</v>
      </c>
      <c r="G20" s="78">
        <f>$H$30*F20</f>
        <v>2674.2196256000002</v>
      </c>
      <c r="H20" s="79">
        <f>$H$32*F20</f>
        <v>3342.9999776766876</v>
      </c>
    </row>
    <row r="21" spans="2:12" x14ac:dyDescent="0.25">
      <c r="B21" s="80" t="s">
        <v>91</v>
      </c>
      <c r="C21" s="81" t="s">
        <v>92</v>
      </c>
      <c r="D21" s="75"/>
      <c r="E21" s="76"/>
      <c r="F21" s="77"/>
      <c r="G21" s="82"/>
      <c r="H21" s="83"/>
    </row>
    <row r="22" spans="2:12" x14ac:dyDescent="0.25">
      <c r="B22" s="80"/>
      <c r="C22" s="101"/>
      <c r="D22" s="75"/>
      <c r="E22" s="76"/>
      <c r="F22" s="86"/>
      <c r="G22" s="96"/>
      <c r="H22" s="100"/>
    </row>
    <row r="23" spans="2:12" x14ac:dyDescent="0.25">
      <c r="B23" s="84"/>
      <c r="C23" s="101"/>
      <c r="D23" s="75"/>
      <c r="E23" s="76"/>
      <c r="F23" s="86"/>
      <c r="G23" s="82"/>
      <c r="H23" s="87"/>
    </row>
    <row r="24" spans="2:12" x14ac:dyDescent="0.25">
      <c r="B24" s="73">
        <v>5</v>
      </c>
      <c r="C24" s="74" t="s">
        <v>93</v>
      </c>
      <c r="D24" s="75" t="s">
        <v>79</v>
      </c>
      <c r="E24" s="76">
        <v>1</v>
      </c>
      <c r="F24" s="94">
        <v>0.2</v>
      </c>
      <c r="G24" s="78">
        <f>$H$30*F24</f>
        <v>1671.3872660000002</v>
      </c>
      <c r="H24" s="79">
        <f>$H$32*F24</f>
        <v>2089.3749860479297</v>
      </c>
    </row>
    <row r="25" spans="2:12" x14ac:dyDescent="0.25">
      <c r="B25" s="80" t="s">
        <v>94</v>
      </c>
      <c r="C25" s="102" t="s">
        <v>95</v>
      </c>
      <c r="D25" s="75"/>
      <c r="E25" s="76"/>
      <c r="F25" s="77"/>
      <c r="G25" s="82"/>
      <c r="H25" s="83"/>
    </row>
    <row r="26" spans="2:12" x14ac:dyDescent="0.25">
      <c r="B26" s="80" t="s">
        <v>96</v>
      </c>
      <c r="C26" s="102" t="s">
        <v>97</v>
      </c>
      <c r="D26" s="75"/>
      <c r="E26" s="76"/>
      <c r="F26" s="77"/>
      <c r="G26" s="82"/>
      <c r="H26" s="83"/>
    </row>
    <row r="27" spans="2:12" ht="25.5" x14ac:dyDescent="0.25">
      <c r="B27" s="80" t="s">
        <v>98</v>
      </c>
      <c r="C27" s="81" t="s">
        <v>99</v>
      </c>
      <c r="D27" s="75"/>
      <c r="E27" s="76"/>
      <c r="F27" s="103"/>
      <c r="G27" s="82"/>
      <c r="H27" s="83"/>
    </row>
    <row r="28" spans="2:12" x14ac:dyDescent="0.25">
      <c r="B28" s="84"/>
      <c r="C28" s="85"/>
      <c r="D28" s="75"/>
      <c r="E28" s="76"/>
      <c r="F28" s="104"/>
      <c r="G28" s="96"/>
      <c r="H28" s="100"/>
    </row>
    <row r="29" spans="2:12" ht="15.75" thickBot="1" x14ac:dyDescent="0.3">
      <c r="B29" s="105"/>
      <c r="C29" s="106"/>
      <c r="D29" s="107"/>
      <c r="E29" s="76"/>
      <c r="F29" s="108"/>
      <c r="G29" s="109"/>
      <c r="H29" s="110"/>
    </row>
    <row r="30" spans="2:12" x14ac:dyDescent="0.25">
      <c r="B30" s="111"/>
      <c r="C30" s="112" t="s">
        <v>100</v>
      </c>
      <c r="D30" s="113"/>
      <c r="E30" s="114"/>
      <c r="F30" s="115"/>
      <c r="G30" s="116"/>
      <c r="H30" s="117">
        <f>CAIXA!I6</f>
        <v>8356.9363300000005</v>
      </c>
    </row>
    <row r="31" spans="2:12" x14ac:dyDescent="0.25">
      <c r="B31" s="88"/>
      <c r="C31" s="118" t="s">
        <v>32</v>
      </c>
      <c r="D31" s="119"/>
      <c r="E31" s="120"/>
      <c r="F31" s="121"/>
      <c r="G31" s="96"/>
      <c r="H31" s="122">
        <f>(H32-H30)/H30</f>
        <v>0.25008430335135118</v>
      </c>
    </row>
    <row r="32" spans="2:12" ht="15.75" thickBot="1" x14ac:dyDescent="0.3">
      <c r="B32" s="123"/>
      <c r="C32" s="124" t="s">
        <v>101</v>
      </c>
      <c r="D32" s="125"/>
      <c r="E32" s="126"/>
      <c r="F32" s="127"/>
      <c r="G32" s="128"/>
      <c r="H32" s="129">
        <f>CAIXA!L6</f>
        <v>10446.874930239648</v>
      </c>
    </row>
  </sheetData>
  <mergeCells count="1">
    <mergeCell ref="G5:H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22" sqref="A122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CAIXA</vt:lpstr>
      <vt:lpstr>BDI</vt:lpstr>
      <vt:lpstr>PLANILHA ORÇAMENTÁRIA</vt:lpstr>
      <vt:lpstr>ACORDÃO TCU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Celso Garcia de Oliveira</dc:creator>
  <cp:lastModifiedBy>Celso Garcia de Oliveira</cp:lastModifiedBy>
  <cp:lastPrinted>2015-01-08T20:21:09Z</cp:lastPrinted>
  <dcterms:created xsi:type="dcterms:W3CDTF">2014-11-13T16:26:46Z</dcterms:created>
  <dcterms:modified xsi:type="dcterms:W3CDTF">2016-04-22T16:29:57Z</dcterms:modified>
</cp:coreProperties>
</file>